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03\"/>
    </mc:Choice>
  </mc:AlternateContent>
  <xr:revisionPtr revIDLastSave="0" documentId="13_ncr:1_{4FC3F632-7A97-4971-BB2C-A736EE561468}" xr6:coauthVersionLast="36" xr6:coauthVersionMax="36" xr10:uidLastSave="{00000000-0000-0000-0000-000000000000}"/>
  <bookViews>
    <workbookView xWindow="0" yWindow="0" windowWidth="11448" windowHeight="6636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externalReferences>
    <externalReference r:id="rId4"/>
  </externalReferenc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1" i="18" l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C4" i="2" l="1"/>
  <c r="D4" i="2" l="1"/>
  <c r="D6" i="2" s="1"/>
  <c r="E4" i="2" l="1"/>
  <c r="E6" i="2" s="1"/>
  <c r="F4" i="2"/>
  <c r="F6" i="2" s="1"/>
  <c r="G4" i="2"/>
  <c r="G6" i="2" s="1"/>
  <c r="C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sellis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6" saveData="1">
    <dbPr connection="DSN=DMHF-DW-EXD;UID=sellis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 USE_HASH(EP HLA) USE_HASH(EPI EP)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/*+ USE_HASH(E EB) USE_HASH(E R)*/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St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USE_HASH(vwEncounters pc)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 THEN (vwEncounters.EndDOS - vwEncounters.BeginDOS) _x000d__x000a__x0009__x0009__x0009_ELSE vwEncounters.NetDays_x000d__x000a__x0009__x0009_End 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 Choice Utah' as PlanName_x000d__x000a__x0009__x0009_,0 CalcDays_x000d__x000a__x0009__x0009_,0 AS Discharges_x000d__x000a__x0009__x0009_,0 AS MCOPaid_x000d__x000a__x0009__x0009_,0 AS TotalPaid_x000d__x000a_FROM vwACO_x000d__x000a__x000d__x000a_UNION ALL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y U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Molina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Select Health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SELECT _x000d__x000a_    vwaco.ServiceEndSFY_x000d__x000a__x0009_,vwaco.EndDOSYYYYMM_x000d__x000a__x0009_,vwaco.SubmissionDate_x000d__x000a__x0009_,vwaco.SFYSubmissionQtr_x000d__x000a__x0009_,vwaco.ProviderID_x000d__x000a__x0009_,vwaco.ProvName_x000d__x000a__x0009_,vwaco.PlanName_x000d__x000a__x0009_,vwaco.CalcDays_x000d__x000a__x0009_,vwaco.Discharges_x000d__x000a__x0009_,vwaco.MCOPaid_x000d__x000a__x0009_,vwaco.TotalPaid_x000d__x000a__x000d__x000a_FROM vwACO"/>
  </connection>
</connections>
</file>

<file path=xl/sharedStrings.xml><?xml version="1.0" encoding="utf-8"?>
<sst xmlns="http://schemas.openxmlformats.org/spreadsheetml/2006/main" count="53" uniqueCount="28">
  <si>
    <t>Grand Total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</si>
  <si>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</si>
  <si>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</si>
  <si>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</si>
  <si>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</si>
  <si>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</si>
  <si>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</si>
  <si>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</si>
  <si>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</si>
  <si>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</si>
  <si>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</si>
  <si>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</si>
  <si>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</si>
  <si>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</si>
  <si>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</si>
  <si>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</si>
  <si>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</si>
  <si>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</si>
  <si>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</si>
  <si>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</si>
  <si>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</si>
  <si>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StateIPUPL</t>
  </si>
  <si>
    <t>Total</t>
  </si>
  <si>
    <t>PROVNAME</t>
  </si>
  <si>
    <t>Pay each hospital the amount shown on the ACO Pmt Recon tab for the columns (C, H, M, or R)</t>
  </si>
  <si>
    <t>UNIVERSITY OF UTAH HOSP</t>
  </si>
  <si>
    <t>2022-01</t>
  </si>
  <si>
    <t>2022-03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</si>
</sst>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0" fontId="0" fillId="0" borderId="0" xfId="0" quotePrefix="1"/>
    <xf numFmtId="40" fontId="1" fillId="2" borderId="5" xfId="0" applyNumberFormat="1" applyFont="1" applyFill="1" applyBorder="1"/>
    <xf numFmtId="0" fontId="1" fillId="2" borderId="5" xfId="0" applyFont="1" applyFill="1" applyBorder="1" applyAlignment="1">
      <alignment horizontal="right"/>
    </xf>
    <xf numFmtId="0" fontId="0" fillId="3" borderId="0" xfId="0" quotePrefix="1" applyFill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</cellXfs>
  <cellStyles count="2">
    <cellStyle name="Normal" xfId="0" builtinId="0"/>
    <cellStyle name="Normal 2" xfId="1" xr:uid="{00000000-0005-0000-0000-000002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Reimbursement%20Unit/Managed%20Care%20-%20Physical%20Health/ACO/Directed%20Payments/DirPmts%20Macro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ACODirectedPmtRemoveFormulas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3.2" x14ac:dyDescent="0.25"/>
  <cols>
    <col min="1" max="1" width="3" bestFit="1" customWidth="1"/>
    <col min="2" max="2" width="82.33203125" customWidth="1"/>
  </cols>
  <sheetData>
    <row r="1" spans="1:2" x14ac:dyDescent="0.25">
      <c r="A1" s="6" t="s">
        <v>15</v>
      </c>
      <c r="B1" s="4"/>
    </row>
    <row r="2" spans="1:2" x14ac:dyDescent="0.25">
      <c r="A2" s="6"/>
      <c r="B2" s="4"/>
    </row>
    <row r="3" spans="1:2" x14ac:dyDescent="0.25">
      <c r="A3" s="6"/>
      <c r="B3" s="4"/>
    </row>
    <row r="4" spans="1:2" x14ac:dyDescent="0.25">
      <c r="A4" s="5">
        <v>1</v>
      </c>
      <c r="B4" s="4" t="s">
        <v>14</v>
      </c>
    </row>
    <row r="5" spans="1:2" x14ac:dyDescent="0.25">
      <c r="A5" s="5">
        <v>2</v>
      </c>
      <c r="B5" s="4" t="s">
        <v>24</v>
      </c>
    </row>
    <row r="6" spans="1:2" x14ac:dyDescent="0.25">
      <c r="A6" s="5">
        <v>3</v>
      </c>
      <c r="B6" s="4" t="s">
        <v>16</v>
      </c>
    </row>
    <row r="7" spans="1:2" x14ac:dyDescent="0.25">
      <c r="A7" s="5">
        <v>4</v>
      </c>
      <c r="B7" s="4" t="s">
        <v>17</v>
      </c>
    </row>
    <row r="8" spans="1:2" x14ac:dyDescent="0.25">
      <c r="A8" s="5">
        <v>5</v>
      </c>
      <c r="B8" s="4" t="s">
        <v>18</v>
      </c>
    </row>
    <row r="9" spans="1:2" ht="26.4" x14ac:dyDescent="0.25">
      <c r="A9" s="5">
        <v>6</v>
      </c>
      <c r="B9" s="4" t="s">
        <v>13</v>
      </c>
    </row>
    <row r="10" spans="1:2" ht="26.4" x14ac:dyDescent="0.25">
      <c r="A10" s="5">
        <v>7</v>
      </c>
      <c r="B10" s="4" t="s">
        <v>19</v>
      </c>
    </row>
    <row r="50" spans="2:2" x14ac:dyDescent="0.25">
      <c r="B50" s="22" t="s">
        <v>26</v>
      </c>
    </row>
    <row r="51" spans="2:2" x14ac:dyDescent="0.25">
      <c r="B51" s="19" t="str">
        <f>LEFT(B50,4)&amp;"-02"</f>
        <v>2022-02</v>
      </c>
    </row>
    <row r="52" spans="2:2" x14ac:dyDescent="0.25">
      <c r="B52" s="19" t="str">
        <f>LEFT(B51,4)&amp;"-03"</f>
        <v>2022-03</v>
      </c>
    </row>
    <row r="53" spans="2:2" x14ac:dyDescent="0.25">
      <c r="B53" s="19" t="str">
        <f>LEFT(B52,4)&amp;"-04"</f>
        <v>2022-04</v>
      </c>
    </row>
    <row r="54" spans="2:2" x14ac:dyDescent="0.25">
      <c r="B54" s="19" t="str">
        <f>LEFT(B53,4)&amp;"-05"</f>
        <v>2022-05</v>
      </c>
    </row>
    <row r="55" spans="2:2" x14ac:dyDescent="0.25">
      <c r="B55" s="19" t="str">
        <f>LEFT(B54,4)&amp;"-06"</f>
        <v>2022-06</v>
      </c>
    </row>
    <row r="56" spans="2:2" x14ac:dyDescent="0.25">
      <c r="B56" s="19" t="str">
        <f>LEFT(B55,4)&amp;"-07"</f>
        <v>2022-07</v>
      </c>
    </row>
    <row r="57" spans="2:2" x14ac:dyDescent="0.25">
      <c r="B57" s="19" t="str">
        <f>LEFT(B56,4)&amp;"-08"</f>
        <v>2022-08</v>
      </c>
    </row>
    <row r="58" spans="2:2" x14ac:dyDescent="0.25">
      <c r="B58" s="19" t="str">
        <f>LEFT(B57,4)&amp;"-09"</f>
        <v>2022-09</v>
      </c>
    </row>
    <row r="59" spans="2:2" x14ac:dyDescent="0.25">
      <c r="B59" s="19" t="str">
        <f>LEFT(B58,4)&amp;"-10"</f>
        <v>2022-10</v>
      </c>
    </row>
    <row r="60" spans="2:2" x14ac:dyDescent="0.25">
      <c r="B60" s="19" t="str">
        <f>LEFT(B59,4)&amp;"-11"</f>
        <v>2022-11</v>
      </c>
    </row>
    <row r="61" spans="2:2" x14ac:dyDescent="0.25">
      <c r="B61" s="19" t="str">
        <f>LEFT(B60,4)&amp;"-12"</f>
        <v>2022-12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9"/>
  <sheetViews>
    <sheetView showGridLines="0" tabSelected="1" zoomScaleNormal="100" workbookViewId="0">
      <pane ySplit="7" topLeftCell="A8" activePane="bottomLeft" state="frozen"/>
      <selection pane="bottomLeft" activeCell="B11" sqref="B11"/>
    </sheetView>
  </sheetViews>
  <sheetFormatPr defaultRowHeight="13.2" x14ac:dyDescent="0.25"/>
  <cols>
    <col min="1" max="1" width="39.5546875" bestFit="1" customWidth="1"/>
    <col min="2" max="2" width="31.21875" bestFit="1" customWidth="1"/>
    <col min="3" max="3" width="18.6640625" bestFit="1" customWidth="1"/>
    <col min="4" max="7" width="13.88671875" bestFit="1" customWidth="1"/>
  </cols>
  <sheetData>
    <row r="1" spans="2:7" x14ac:dyDescent="0.25">
      <c r="C1" t="s">
        <v>3</v>
      </c>
      <c r="D1" t="s">
        <v>1</v>
      </c>
      <c r="E1" t="s">
        <v>2</v>
      </c>
      <c r="F1" t="s">
        <v>4</v>
      </c>
      <c r="G1" t="s">
        <v>0</v>
      </c>
    </row>
    <row r="2" spans="2:7" x14ac:dyDescent="0.25">
      <c r="B2" t="s">
        <v>21</v>
      </c>
      <c r="C2" s="1">
        <v>18104.979571413955</v>
      </c>
      <c r="D2" s="1">
        <v>45705.686904681381</v>
      </c>
      <c r="E2" s="1">
        <v>40914.022491507669</v>
      </c>
      <c r="F2" s="1">
        <v>84193.42081394681</v>
      </c>
      <c r="G2" s="1">
        <v>188918.10978154981</v>
      </c>
    </row>
    <row r="3" spans="2:7" x14ac:dyDescent="0.25">
      <c r="B3" s="21"/>
      <c r="C3" s="20"/>
      <c r="D3" s="20"/>
      <c r="E3" s="20"/>
      <c r="F3" s="20"/>
      <c r="G3" s="20"/>
    </row>
    <row r="4" spans="2:7" x14ac:dyDescent="0.25">
      <c r="B4" t="s">
        <v>22</v>
      </c>
      <c r="C4" s="2">
        <f>SUM(C2:C3)</f>
        <v>18104.979571413955</v>
      </c>
      <c r="D4" s="2">
        <f>SUM(D2:D3)</f>
        <v>45705.686904681381</v>
      </c>
      <c r="E4" s="2">
        <f t="shared" ref="E4:G4" si="0">SUM(E2:E3)</f>
        <v>40914.022491507669</v>
      </c>
      <c r="F4" s="2">
        <f t="shared" si="0"/>
        <v>84193.42081394681</v>
      </c>
      <c r="G4" s="2">
        <f t="shared" si="0"/>
        <v>188918.10978154981</v>
      </c>
    </row>
    <row r="5" spans="2:7" x14ac:dyDescent="0.25">
      <c r="C5" s="1"/>
      <c r="D5" s="1"/>
      <c r="E5" s="1"/>
      <c r="F5" s="1"/>
      <c r="G5" s="2"/>
    </row>
    <row r="6" spans="2:7" x14ac:dyDescent="0.25">
      <c r="B6" s="3" t="s">
        <v>5</v>
      </c>
      <c r="C6" s="2">
        <f>IFERROR(C4/VLOOKUP("Grand Total",$B$8:$G$10,MATCH(C1,$B$7:$G$7,0),0),0)</f>
        <v>441.5848675954623</v>
      </c>
      <c r="D6" s="2">
        <f t="shared" ref="D6:G6" si="1">IFERROR(D4/VLOOKUP("Grand Total",$B$8:$G$10,MATCH(D1,$B$7:$G$7,0),0),0)</f>
        <v>224.04748482686952</v>
      </c>
      <c r="E6" s="2">
        <f t="shared" si="1"/>
        <v>176.35354522201581</v>
      </c>
      <c r="F6" s="2">
        <f t="shared" si="1"/>
        <v>28064.473604648938</v>
      </c>
      <c r="G6" s="2">
        <f t="shared" si="1"/>
        <v>393.57939537822875</v>
      </c>
    </row>
    <row r="7" spans="2:7" x14ac:dyDescent="0.25">
      <c r="B7" t="s">
        <v>23</v>
      </c>
      <c r="C7" t="s">
        <v>3</v>
      </c>
      <c r="D7" t="s">
        <v>1</v>
      </c>
      <c r="E7" t="s">
        <v>2</v>
      </c>
      <c r="F7" t="s">
        <v>4</v>
      </c>
      <c r="G7" t="s">
        <v>0</v>
      </c>
    </row>
    <row r="8" spans="2:7" x14ac:dyDescent="0.25">
      <c r="B8" t="s">
        <v>25</v>
      </c>
      <c r="C8">
        <v>41</v>
      </c>
      <c r="D8">
        <v>204</v>
      </c>
      <c r="E8">
        <v>232</v>
      </c>
      <c r="F8">
        <v>3</v>
      </c>
      <c r="G8">
        <v>480</v>
      </c>
    </row>
    <row r="9" spans="2:7" x14ac:dyDescent="0.25">
      <c r="B9" t="s">
        <v>0</v>
      </c>
      <c r="C9">
        <v>41</v>
      </c>
      <c r="D9">
        <v>204</v>
      </c>
      <c r="E9">
        <v>232</v>
      </c>
      <c r="F9">
        <v>3</v>
      </c>
      <c r="G9">
        <v>480</v>
      </c>
    </row>
  </sheetData>
  <pageMargins left="0.7" right="0.7" top="0.75" bottom="0.75" header="0.3" footer="0.3"/>
  <pageSetup scale="69" fitToHeight="0" orientation="portrait" r:id="rId1"/>
  <headerFooter>
    <oddHeader>&amp;CState IP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09375" defaultRowHeight="13.2" x14ac:dyDescent="0.25"/>
  <cols>
    <col min="1" max="1" width="29.44140625" style="8" bestFit="1" customWidth="1"/>
    <col min="2" max="2" width="13.5546875" style="8" customWidth="1"/>
    <col min="3" max="6" width="14.33203125" style="8" customWidth="1"/>
    <col min="7" max="7" width="13.5546875" style="8" customWidth="1"/>
    <col min="8" max="11" width="14.33203125" style="8" customWidth="1"/>
    <col min="12" max="12" width="13.5546875" style="8" customWidth="1"/>
    <col min="13" max="16" width="14.33203125" style="8" customWidth="1"/>
    <col min="17" max="17" width="13.5546875" style="8" customWidth="1"/>
    <col min="18" max="21" width="14.33203125" style="8" customWidth="1"/>
    <col min="22" max="16384" width="9.109375" style="8"/>
  </cols>
  <sheetData>
    <row r="1" spans="1:21" x14ac:dyDescent="0.25">
      <c r="A1" s="7" t="s">
        <v>6</v>
      </c>
      <c r="B1" s="7"/>
    </row>
    <row r="2" spans="1:21" x14ac:dyDescent="0.25">
      <c r="A2" s="8" t="s">
        <v>27</v>
      </c>
      <c r="B2" s="23" t="s">
        <v>3</v>
      </c>
      <c r="C2" s="23"/>
      <c r="D2" s="23"/>
      <c r="E2" s="23"/>
      <c r="F2" s="23"/>
      <c r="G2" s="24" t="s">
        <v>1</v>
      </c>
      <c r="H2" s="25"/>
      <c r="I2" s="25"/>
      <c r="J2" s="25"/>
      <c r="K2" s="26"/>
      <c r="L2" s="24" t="s">
        <v>2</v>
      </c>
      <c r="M2" s="25"/>
      <c r="N2" s="25"/>
      <c r="O2" s="25"/>
      <c r="P2" s="26"/>
      <c r="Q2" s="24" t="s">
        <v>4</v>
      </c>
      <c r="R2" s="25"/>
      <c r="S2" s="25"/>
      <c r="T2" s="25"/>
      <c r="U2" s="26"/>
    </row>
    <row r="3" spans="1:21" ht="26.4" x14ac:dyDescent="0.25">
      <c r="A3" s="9" t="s">
        <v>11</v>
      </c>
      <c r="B3" s="10" t="s">
        <v>12</v>
      </c>
      <c r="C3" s="10" t="s">
        <v>7</v>
      </c>
      <c r="D3" s="10" t="s">
        <v>9</v>
      </c>
      <c r="E3" s="10" t="s">
        <v>8</v>
      </c>
      <c r="F3" s="10" t="s">
        <v>10</v>
      </c>
      <c r="G3" s="10" t="s">
        <v>12</v>
      </c>
      <c r="H3" s="10" t="s">
        <v>7</v>
      </c>
      <c r="I3" s="10" t="s">
        <v>9</v>
      </c>
      <c r="J3" s="10" t="s">
        <v>8</v>
      </c>
      <c r="K3" s="10" t="s">
        <v>10</v>
      </c>
      <c r="L3" s="10" t="s">
        <v>12</v>
      </c>
      <c r="M3" s="10" t="s">
        <v>7</v>
      </c>
      <c r="N3" s="10" t="s">
        <v>9</v>
      </c>
      <c r="O3" s="10" t="s">
        <v>8</v>
      </c>
      <c r="P3" s="10" t="s">
        <v>10</v>
      </c>
      <c r="Q3" s="10" t="s">
        <v>12</v>
      </c>
      <c r="R3" s="10" t="s">
        <v>7</v>
      </c>
      <c r="S3" s="10" t="s">
        <v>9</v>
      </c>
      <c r="T3" s="10" t="s">
        <v>8</v>
      </c>
      <c r="U3" s="10" t="s">
        <v>10</v>
      </c>
    </row>
    <row r="4" spans="1:21" x14ac:dyDescent="0.25">
      <c r="A4" s="11" t="s">
        <v>20</v>
      </c>
      <c r="B4" s="14">
        <v>612407.26</v>
      </c>
      <c r="C4" s="15">
        <v>18104.98</v>
      </c>
      <c r="D4" s="16">
        <v>0</v>
      </c>
      <c r="E4" s="17"/>
      <c r="F4" s="18"/>
      <c r="G4" s="14">
        <v>3773611.92</v>
      </c>
      <c r="H4" s="15">
        <v>45705.69</v>
      </c>
      <c r="I4" s="16">
        <v>0</v>
      </c>
      <c r="J4" s="17"/>
      <c r="K4" s="18"/>
      <c r="L4" s="14">
        <v>920425.1</v>
      </c>
      <c r="M4" s="15">
        <v>40914.019999999997</v>
      </c>
      <c r="N4" s="16">
        <v>0</v>
      </c>
      <c r="O4" s="17"/>
      <c r="P4" s="18"/>
      <c r="Q4" s="14">
        <v>86279.85</v>
      </c>
      <c r="R4" s="15">
        <v>84193.42</v>
      </c>
      <c r="S4" s="16">
        <v>0</v>
      </c>
      <c r="T4" s="17"/>
      <c r="U4" s="18"/>
    </row>
    <row r="5" spans="1:21" x14ac:dyDescent="0.25">
      <c r="B5" s="12">
        <v>0</v>
      </c>
      <c r="C5" s="12">
        <v>0</v>
      </c>
      <c r="D5" s="27"/>
      <c r="G5" s="12">
        <v>0</v>
      </c>
      <c r="H5" s="12">
        <v>0</v>
      </c>
      <c r="I5" s="27"/>
      <c r="L5" s="12">
        <v>0</v>
      </c>
      <c r="M5" s="12">
        <v>0</v>
      </c>
      <c r="N5" s="27"/>
      <c r="Q5" s="12">
        <v>0</v>
      </c>
      <c r="R5" s="12">
        <v>0</v>
      </c>
      <c r="S5" s="27"/>
    </row>
    <row r="6" spans="1:21" x14ac:dyDescent="0.25">
      <c r="C6" s="13"/>
      <c r="L6" s="13"/>
    </row>
    <row r="7" spans="1:21" x14ac:dyDescent="0.25">
      <c r="C7" s="13"/>
    </row>
  </sheetData>
  <sheetProtection algorithmName="SHA-512" hashValue="LnOlbrscxzwHc+85DKAUuK+A3gs+flGPQJxhI/t1THR/bnzqw/UYLf7W3tmZxHz+xBfeRXnMI0wJjy2hMs23mQ==" saltValue="+qKeQ47TYsKQrcAOMVdDrQ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25" right="0.25" top="0.75" bottom="0.75" header="0.3" footer="0.3"/>
  <pageSetup scale="43" fitToHeight="0" orientation="landscape" r:id="rId1"/>
  <headerFooter>
    <oddHeader>&amp;CACO Directed Payments to Hospitals - State IP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FC32A2-2113-43C2-9998-47486655DD3F}"/>
</file>

<file path=customXml/itemProps2.xml><?xml version="1.0" encoding="utf-8"?>
<ds:datastoreItem xmlns:ds="http://schemas.openxmlformats.org/officeDocument/2006/customXml" ds:itemID="{D2202599-E837-4921-86F4-2E787A49EC20}"/>
</file>

<file path=customXml/itemProps3.xml><?xml version="1.0" encoding="utf-8"?>
<ds:datastoreItem xmlns:ds="http://schemas.openxmlformats.org/officeDocument/2006/customXml" ds:itemID="{9F4D4CEF-28E3-48EE-A807-A9157F8EB3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Scott Ellis</cp:lastModifiedBy>
  <cp:lastPrinted>2021-02-11T16:45:11Z</cp:lastPrinted>
  <dcterms:created xsi:type="dcterms:W3CDTF">2017-03-22T18:47:52Z</dcterms:created>
  <dcterms:modified xsi:type="dcterms:W3CDTF">2022-04-05T19:59:53Z</dcterms:modified>
</cp:coreProperties>
</file>